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<sst xmlns="http://schemas.openxmlformats.org/spreadsheetml/2006/main" count="303" uniqueCount="145">
  <si>
    <t>CNTY</t>
  </si>
  <si>
    <t xml:space="preserve">PLANT ID </t>
  </si>
  <si>
    <t>POINT</t>
  </si>
  <si>
    <t>Pr</t>
  </si>
  <si>
    <t>FACILITY NAME</t>
  </si>
  <si>
    <t>PROCESS DESCRIPTION</t>
  </si>
  <si>
    <t>scc_afs</t>
  </si>
  <si>
    <t>CTRL EFF %</t>
  </si>
  <si>
    <t>TOTAL HAP TPY</t>
  </si>
  <si>
    <t>VOC TPY</t>
  </si>
  <si>
    <t xml:space="preserve">VOCs TPY Controlled With Condenser </t>
  </si>
  <si>
    <t xml:space="preserve">VOCs TPY Controlled With Condenser &amp; Burner </t>
  </si>
  <si>
    <t>HAPs TPY Controlled With Condenser</t>
  </si>
  <si>
    <t xml:space="preserve"> HAPs TPY Controlled With Condenser &amp; Burner</t>
  </si>
  <si>
    <t>001</t>
  </si>
  <si>
    <t>0051</t>
  </si>
  <si>
    <t>012</t>
  </si>
  <si>
    <t>01</t>
  </si>
  <si>
    <t>KERR-MCGEE ROCKY MOUNTAIN CORP.-BRIGHTON</t>
  </si>
  <si>
    <t>GLYCOL DEHYDRATOR OPERATION</t>
  </si>
  <si>
    <t>31000228</t>
  </si>
  <si>
    <t>0229</t>
  </si>
  <si>
    <t>008</t>
  </si>
  <si>
    <t>ENCANA GATHERING SVC. (USA) INC. - RADAR</t>
  </si>
  <si>
    <t>GLYCOL DEHYDRATOR</t>
  </si>
  <si>
    <t>31000301</t>
  </si>
  <si>
    <t>0627</t>
  </si>
  <si>
    <t>005</t>
  </si>
  <si>
    <t>ENCANA OIL &amp; GAS (USA) INC. - STATE C.S.</t>
  </si>
  <si>
    <t>31000302</t>
  </si>
  <si>
    <t>0628</t>
  </si>
  <si>
    <t>ENCANA OIL &amp; GAS (USA) INC. - KALLSEN</t>
  </si>
  <si>
    <t>BARNHART GLYCOL DEHYDRATOR</t>
  </si>
  <si>
    <t>1267</t>
  </si>
  <si>
    <t>003</t>
  </si>
  <si>
    <t>ENCANA OIL &amp; GAS (USA) INC. - TAYLOR C.S</t>
  </si>
  <si>
    <t>1387</t>
  </si>
  <si>
    <t>TRINITY ENERGY CORP. - BERYL FIELD</t>
  </si>
  <si>
    <t xml:space="preserve">COUNTY TOTAL </t>
  </si>
  <si>
    <t>009</t>
  </si>
  <si>
    <t>ENCANA OIL &amp; GAS (USA) INC. - DRAGOON</t>
  </si>
  <si>
    <t>0055</t>
  </si>
  <si>
    <t>010</t>
  </si>
  <si>
    <t>COLORADO INTERSTATE GAS CO LATIGO C &amp; S</t>
  </si>
  <si>
    <t>31000304</t>
  </si>
  <si>
    <t>1390</t>
  </si>
  <si>
    <t>TRINITY ENERGY CORPORATION</t>
  </si>
  <si>
    <t>059</t>
  </si>
  <si>
    <t>0701</t>
  </si>
  <si>
    <t>PUBLIC SERVICE CO LEYDEN STA</t>
  </si>
  <si>
    <t>DEHYDRATOR #D013 VOC EMISSIONS</t>
  </si>
  <si>
    <t>087</t>
  </si>
  <si>
    <t>0003</t>
  </si>
  <si>
    <t>007</t>
  </si>
  <si>
    <t>COLORADO INTERSTATE GAS CO FORT MORGAN</t>
  </si>
  <si>
    <t>H3 GLYCOL REBOILER</t>
  </si>
  <si>
    <t>10300603</t>
  </si>
  <si>
    <t>0030</t>
  </si>
  <si>
    <t>006</t>
  </si>
  <si>
    <t>PUBLIC SERVICE CO ROUNDUP STATION</t>
  </si>
  <si>
    <t>GLYCOL DEHYDRATORS</t>
  </si>
  <si>
    <t>T.H. RUSSEL GLYCOL DEHYDRATOR #D003</t>
  </si>
  <si>
    <t>004</t>
  </si>
  <si>
    <t>YOUNG GAS STORAGE CO LTD</t>
  </si>
  <si>
    <t>PROPAK GLY DEHY SN:E8360</t>
  </si>
  <si>
    <t>20200201</t>
  </si>
  <si>
    <t>0069</t>
  </si>
  <si>
    <t>02</t>
  </si>
  <si>
    <t>WALSH PRODUCTION, INC.</t>
  </si>
  <si>
    <t>GLYCOL REGENERATOR</t>
  </si>
  <si>
    <t>123</t>
  </si>
  <si>
    <t>0048</t>
  </si>
  <si>
    <t>017</t>
  </si>
  <si>
    <t>KERR-MCGEE ROCKY MOUNTAIN CORP. - HUDSON</t>
  </si>
  <si>
    <t>018</t>
  </si>
  <si>
    <t>HANOVER GLYCOL DEHYDRATOR</t>
  </si>
  <si>
    <t>0049</t>
  </si>
  <si>
    <t>130</t>
  </si>
  <si>
    <t>DUKE ENERGY FIELD SERVICES - ROGGEN</t>
  </si>
  <si>
    <t>0057</t>
  </si>
  <si>
    <t>016</t>
  </si>
  <si>
    <t>KERR-MCGEE FT LUPTON COMPRESSOR STATION</t>
  </si>
  <si>
    <t>019</t>
  </si>
  <si>
    <t>021</t>
  </si>
  <si>
    <t>0074</t>
  </si>
  <si>
    <t>DUKE ENERGY FIELD SERVICES - SINGLETREE</t>
  </si>
  <si>
    <t>NAT GAS DEHYDRATION SYSTEM</t>
  </si>
  <si>
    <t>0075</t>
  </si>
  <si>
    <t>002</t>
  </si>
  <si>
    <t>DUKE ENERGY FIELD SERVICES - SURREY</t>
  </si>
  <si>
    <t>REBOILER STILL VENT - TEG</t>
  </si>
  <si>
    <t>0098</t>
  </si>
  <si>
    <t>SOUTHWESTERN PRODUCTION - GILCREST GAS</t>
  </si>
  <si>
    <t>NAT. GAS ENGINE</t>
  </si>
  <si>
    <t>20200202</t>
  </si>
  <si>
    <t>31000227</t>
  </si>
  <si>
    <t>0099</t>
  </si>
  <si>
    <t>116</t>
  </si>
  <si>
    <t>DUKE ENERGY FIELD SERVICES - GREELEY</t>
  </si>
  <si>
    <t>0107</t>
  </si>
  <si>
    <t>DUKE ENERGY FIELD SERVICES - LUCERNE</t>
  </si>
  <si>
    <t>GLYCOL DEHYDRATION SYSTEM</t>
  </si>
  <si>
    <t>023</t>
  </si>
  <si>
    <t>GLYCOL DEHYDRATION UNIT</t>
  </si>
  <si>
    <t>0115</t>
  </si>
  <si>
    <t>DUKE ENERGY FIELD SERVICES, LLC - TAMPA</t>
  </si>
  <si>
    <t>REBOILER STILL VENT</t>
  </si>
  <si>
    <t>0184</t>
  </si>
  <si>
    <t>KERR-MCGEE ROCKY MOUNTAIN CORP. - FREDER</t>
  </si>
  <si>
    <t>TEG GLYCOL DEHYDRATOR</t>
  </si>
  <si>
    <t>0185</t>
  </si>
  <si>
    <t>KERR-MCGEE ROCKY MOUNTAIN CORP. - DOUGAN</t>
  </si>
  <si>
    <t>CUSTOM GLYCOL DEHY UNIT</t>
  </si>
  <si>
    <t>31000299</t>
  </si>
  <si>
    <t>0221</t>
  </si>
  <si>
    <t>DUKE ENERGY FIELD SERVICES - KIRKMEYER</t>
  </si>
  <si>
    <t>0243</t>
  </si>
  <si>
    <t>062</t>
  </si>
  <si>
    <t>DUKE ENERGY FIELD SERVICES - MARLA</t>
  </si>
  <si>
    <t>ONE TEG DEHYDRATION SYSTEM</t>
  </si>
  <si>
    <t>0277</t>
  </si>
  <si>
    <t>068</t>
  </si>
  <si>
    <t>DUKE ENERGY FIELD SERVICES - ENTERPRISE</t>
  </si>
  <si>
    <t>0444</t>
  </si>
  <si>
    <t>ANTELOPE ENERGY COMPANY-TERANCE PLANT</t>
  </si>
  <si>
    <t>0468</t>
  </si>
  <si>
    <t>WALSH PRODUCTION INC - LILLI GAS PROC.</t>
  </si>
  <si>
    <t>0507</t>
  </si>
  <si>
    <t>DUKE ENERGY FIELD SERVICES - MARILYN</t>
  </si>
  <si>
    <t>WET NATURAL GAS PROCESSED</t>
  </si>
  <si>
    <t>0552</t>
  </si>
  <si>
    <t>OB JOHNSON GLYCOL DEHYDRATOR</t>
  </si>
  <si>
    <t>0595</t>
  </si>
  <si>
    <t>DUKE ENERGY FIELD SERVICES - PLATTEVILLE</t>
  </si>
  <si>
    <t>1351</t>
  </si>
  <si>
    <t>ENCANA OIL &amp; GAS (USA), INC.</t>
  </si>
  <si>
    <t>MALONEY GLYCOL DEHYDRATOR</t>
  </si>
  <si>
    <t>Triethylene Glycol Dehydrator Reboiler Still Emissions</t>
  </si>
  <si>
    <t>REBOILER GLYCOL DEHYDRATOR</t>
  </si>
  <si>
    <t>REBOILER STILL VENT TEG</t>
  </si>
  <si>
    <t>NAT.GAS PROCESSED .XA</t>
  </si>
  <si>
    <t>KERR-MCGEE ROCKY MOUNTAIN CORP.-PLATTEVI</t>
  </si>
  <si>
    <t>Install Controls If VOC &gt; 10 TPY</t>
  </si>
  <si>
    <t>VOC Control Cost $/tpy, Condenser (Control Cost $15,000)</t>
  </si>
  <si>
    <t>VOC Control Cost $/tpy, Condenser &amp; Burner (Control Cost $18,000)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</si>
</sst>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17" applyNumberFormat="1" applyFont="1" applyBorder="1" applyAlignment="1">
      <alignment horizontal="center" wrapText="1"/>
    </xf>
    <xf numFmtId="164" fontId="1" fillId="0" borderId="1" xfId="15" applyNumberFormat="1" applyFont="1" applyBorder="1" applyAlignment="1">
      <alignment horizontal="center" wrapText="1"/>
    </xf>
    <xf numFmtId="164" fontId="1" fillId="2" borderId="1" xfId="15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17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5" xfId="15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" fontId="0" fillId="0" borderId="5" xfId="17" applyNumberFormat="1" applyBorder="1" applyAlignment="1">
      <alignment/>
    </xf>
    <xf numFmtId="164" fontId="0" fillId="0" borderId="5" xfId="15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17" applyNumberFormat="1" applyFont="1" applyBorder="1" applyAlignment="1">
      <alignment/>
    </xf>
    <xf numFmtId="2" fontId="1" fillId="2" borderId="5" xfId="17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17" applyNumberFormat="1" applyFont="1" applyBorder="1" applyAlignment="1">
      <alignment/>
    </xf>
    <xf numFmtId="2" fontId="1" fillId="2" borderId="8" xfId="17" applyNumberFormat="1" applyFont="1" applyFill="1" applyBorder="1" applyAlignment="1">
      <alignment/>
    </xf>
    <xf numFmtId="2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2" fontId="1" fillId="0" borderId="0" xfId="17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2" borderId="5" xfId="15" applyNumberFormat="1" applyFill="1" applyBorder="1" applyAlignment="1">
      <alignment/>
    </xf>
    <xf numFmtId="164" fontId="1" fillId="2" borderId="9" xfId="15" applyNumberFormat="1" applyFont="1" applyFill="1" applyBorder="1" applyAlignment="1">
      <alignment horizontal="center" wrapText="1"/>
    </xf>
    <xf numFmtId="165" fontId="0" fillId="2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6.57421875" style="0" customWidth="1"/>
    <col min="4" max="4" width="4.28125" style="0" customWidth="1"/>
    <col min="5" max="5" width="50.421875" style="0" customWidth="1"/>
    <col min="6" max="6" width="40.421875" style="0" customWidth="1"/>
    <col min="7" max="7" width="10.421875" style="0" customWidth="1"/>
    <col min="11" max="14" width="13.8515625" style="0" customWidth="1"/>
    <col min="15" max="16" width="13.8515625" style="31" customWidth="1"/>
  </cols>
  <sheetData>
    <row r="1" spans="5:16" ht="12.75">
      <c r="E1" s="25">
        <f ca="1">NOW()</f>
        <v>37973.39985162037</v>
      </c>
      <c r="F1" s="26" t="s">
        <v>137</v>
      </c>
      <c r="G1" s="26"/>
      <c r="H1" s="27"/>
      <c r="I1" s="28"/>
      <c r="J1" s="28"/>
      <c r="K1" s="29" t="s">
        <v>142</v>
      </c>
      <c r="L1" s="29"/>
      <c r="M1" s="29"/>
      <c r="N1" s="30"/>
      <c r="O1" s="30"/>
      <c r="P1" s="30"/>
    </row>
    <row r="2" spans="1:16" ht="87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33" t="s">
        <v>12</v>
      </c>
      <c r="N2" s="5" t="s">
        <v>13</v>
      </c>
      <c r="O2" s="5" t="s">
        <v>143</v>
      </c>
      <c r="P2" s="5" t="s">
        <v>144</v>
      </c>
    </row>
    <row r="3" spans="1:16" ht="12.7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8">
        <v>0</v>
      </c>
      <c r="I3" s="9">
        <v>0.3203</v>
      </c>
      <c r="J3" s="9">
        <v>2.1</v>
      </c>
      <c r="K3" s="10">
        <f aca="true" t="shared" si="0" ref="K3:K8">IF(J3&gt;10,J3*0.2,J3)</f>
        <v>2.1</v>
      </c>
      <c r="L3" s="10">
        <f>IF(J3&gt;10,I3*0.01,I3)</f>
        <v>0.3203</v>
      </c>
      <c r="M3" s="10">
        <f aca="true" t="shared" si="1" ref="M3:M8">IF(J3&gt;10,I3*0.2,I3)</f>
        <v>0.3203</v>
      </c>
      <c r="N3" s="10">
        <f aca="true" t="shared" si="2" ref="N3:N8">IF(J3&gt;10,I3*0.01,I3)</f>
        <v>0.3203</v>
      </c>
      <c r="O3" s="34">
        <f aca="true" t="shared" si="3" ref="O3:O8">IF(J3&gt;10,15000/J3*0.8,0)</f>
        <v>0</v>
      </c>
      <c r="P3" s="34">
        <f aca="true" t="shared" si="4" ref="P3:P8">IF(J3&gt;10,18000/J3*0.99,0)</f>
        <v>0</v>
      </c>
    </row>
    <row r="4" spans="1:16" ht="12.75">
      <c r="A4" s="12" t="s">
        <v>14</v>
      </c>
      <c r="B4" s="13" t="s">
        <v>21</v>
      </c>
      <c r="C4" s="13" t="s">
        <v>22</v>
      </c>
      <c r="D4" s="13" t="s">
        <v>17</v>
      </c>
      <c r="E4" s="13" t="s">
        <v>23</v>
      </c>
      <c r="F4" s="13" t="s">
        <v>24</v>
      </c>
      <c r="G4" s="13" t="s">
        <v>25</v>
      </c>
      <c r="H4" s="14">
        <v>80.5</v>
      </c>
      <c r="I4" s="15">
        <v>0.3</v>
      </c>
      <c r="J4" s="15">
        <v>0</v>
      </c>
      <c r="K4" s="11">
        <f t="shared" si="0"/>
        <v>0</v>
      </c>
      <c r="L4" s="11">
        <f>IF(J4&gt;10,J4*0.01,J4)</f>
        <v>0</v>
      </c>
      <c r="M4" s="11">
        <f t="shared" si="1"/>
        <v>0.3</v>
      </c>
      <c r="N4" s="11">
        <f t="shared" si="2"/>
        <v>0.3</v>
      </c>
      <c r="O4" s="32">
        <f t="shared" si="3"/>
        <v>0</v>
      </c>
      <c r="P4" s="32">
        <f t="shared" si="4"/>
        <v>0</v>
      </c>
    </row>
    <row r="5" spans="1:16" ht="12.75">
      <c r="A5" s="12" t="s">
        <v>14</v>
      </c>
      <c r="B5" s="13" t="s">
        <v>26</v>
      </c>
      <c r="C5" s="13" t="s">
        <v>27</v>
      </c>
      <c r="D5" s="13" t="s">
        <v>17</v>
      </c>
      <c r="E5" s="13" t="s">
        <v>28</v>
      </c>
      <c r="F5" s="13" t="s">
        <v>24</v>
      </c>
      <c r="G5" s="13" t="s">
        <v>29</v>
      </c>
      <c r="H5" s="14">
        <v>0</v>
      </c>
      <c r="I5" s="15">
        <v>0.275</v>
      </c>
      <c r="J5" s="15">
        <v>4.9</v>
      </c>
      <c r="K5" s="11">
        <f t="shared" si="0"/>
        <v>4.9</v>
      </c>
      <c r="L5" s="11">
        <f>IF(J5&gt;10,J5*0.01,J5)</f>
        <v>4.9</v>
      </c>
      <c r="M5" s="11">
        <f t="shared" si="1"/>
        <v>0.275</v>
      </c>
      <c r="N5" s="11">
        <f t="shared" si="2"/>
        <v>0.275</v>
      </c>
      <c r="O5" s="32">
        <f t="shared" si="3"/>
        <v>0</v>
      </c>
      <c r="P5" s="32">
        <f t="shared" si="4"/>
        <v>0</v>
      </c>
    </row>
    <row r="6" spans="1:16" ht="12.75">
      <c r="A6" s="12" t="s">
        <v>14</v>
      </c>
      <c r="B6" s="13" t="s">
        <v>30</v>
      </c>
      <c r="C6" s="13" t="s">
        <v>22</v>
      </c>
      <c r="D6" s="13" t="s">
        <v>17</v>
      </c>
      <c r="E6" s="13" t="s">
        <v>31</v>
      </c>
      <c r="F6" s="13" t="s">
        <v>32</v>
      </c>
      <c r="G6" s="13" t="s">
        <v>25</v>
      </c>
      <c r="H6" s="14">
        <v>0</v>
      </c>
      <c r="I6" s="15">
        <v>9.093775</v>
      </c>
      <c r="J6" s="15">
        <v>27.8</v>
      </c>
      <c r="K6" s="11">
        <f t="shared" si="0"/>
        <v>5.5600000000000005</v>
      </c>
      <c r="L6" s="11">
        <f>IF(J6&gt;10,J6*0.01,J6)</f>
        <v>0.278</v>
      </c>
      <c r="M6" s="11">
        <f t="shared" si="1"/>
        <v>1.8187550000000003</v>
      </c>
      <c r="N6" s="11">
        <f t="shared" si="2"/>
        <v>0.09093775000000001</v>
      </c>
      <c r="O6" s="32">
        <f t="shared" si="3"/>
        <v>431.6546762589928</v>
      </c>
      <c r="P6" s="32">
        <f t="shared" si="4"/>
        <v>641.0071942446043</v>
      </c>
    </row>
    <row r="7" spans="1:16" ht="12.75">
      <c r="A7" s="12" t="s">
        <v>14</v>
      </c>
      <c r="B7" s="13" t="s">
        <v>33</v>
      </c>
      <c r="C7" s="13" t="s">
        <v>34</v>
      </c>
      <c r="D7" s="13" t="s">
        <v>17</v>
      </c>
      <c r="E7" s="13" t="s">
        <v>35</v>
      </c>
      <c r="F7" s="13" t="s">
        <v>32</v>
      </c>
      <c r="G7" s="13" t="s">
        <v>25</v>
      </c>
      <c r="H7" s="14">
        <v>0</v>
      </c>
      <c r="I7" s="15">
        <v>0.25</v>
      </c>
      <c r="J7" s="15">
        <v>7</v>
      </c>
      <c r="K7" s="11">
        <f t="shared" si="0"/>
        <v>7</v>
      </c>
      <c r="L7" s="11">
        <f>IF(J7&gt;10,J7*0.01,J7)</f>
        <v>7</v>
      </c>
      <c r="M7" s="11">
        <f t="shared" si="1"/>
        <v>0.25</v>
      </c>
      <c r="N7" s="11">
        <f t="shared" si="2"/>
        <v>0.25</v>
      </c>
      <c r="O7" s="32">
        <f t="shared" si="3"/>
        <v>0</v>
      </c>
      <c r="P7" s="32">
        <f t="shared" si="4"/>
        <v>0</v>
      </c>
    </row>
    <row r="8" spans="1:16" ht="12.75">
      <c r="A8" s="12" t="s">
        <v>14</v>
      </c>
      <c r="B8" s="13" t="s">
        <v>36</v>
      </c>
      <c r="C8" s="13" t="s">
        <v>14</v>
      </c>
      <c r="D8" s="13" t="s">
        <v>17</v>
      </c>
      <c r="E8" s="13" t="s">
        <v>37</v>
      </c>
      <c r="F8" s="13" t="s">
        <v>24</v>
      </c>
      <c r="G8" s="13" t="s">
        <v>25</v>
      </c>
      <c r="H8" s="14">
        <v>0</v>
      </c>
      <c r="I8" s="15">
        <v>0.1785124</v>
      </c>
      <c r="J8" s="15">
        <v>6.5001938</v>
      </c>
      <c r="K8" s="11">
        <f t="shared" si="0"/>
        <v>6.5001938</v>
      </c>
      <c r="L8" s="11">
        <f>IF(J8&gt;10,J8*0.01,J8)</f>
        <v>6.5001938</v>
      </c>
      <c r="M8" s="11">
        <f t="shared" si="1"/>
        <v>0.1785124</v>
      </c>
      <c r="N8" s="11">
        <f t="shared" si="2"/>
        <v>0.1785124</v>
      </c>
      <c r="O8" s="32">
        <f t="shared" si="3"/>
        <v>0</v>
      </c>
      <c r="P8" s="32">
        <f t="shared" si="4"/>
        <v>0</v>
      </c>
    </row>
    <row r="9" spans="1:16" ht="12.75">
      <c r="A9" s="16"/>
      <c r="B9" s="17"/>
      <c r="C9" s="17"/>
      <c r="D9" s="17"/>
      <c r="E9" s="17" t="s">
        <v>38</v>
      </c>
      <c r="F9" s="17"/>
      <c r="G9" s="17"/>
      <c r="H9" s="18"/>
      <c r="I9" s="18">
        <f>SUMIF($A:$A,$A8,I:I)</f>
        <v>10.417587400000002</v>
      </c>
      <c r="J9" s="18">
        <f>SUMIF($A:$A,$A8,J:J)</f>
        <v>48.300193799999995</v>
      </c>
      <c r="K9" s="19">
        <f>SUMIF($A:$A,$A8,K:K)</f>
        <v>26.0601938</v>
      </c>
      <c r="L9" s="19">
        <f>SUMIF($A:$A,$A8,L:L)</f>
        <v>18.9984938</v>
      </c>
      <c r="M9" s="19">
        <f>SUM(M3:M8)</f>
        <v>3.1425674</v>
      </c>
      <c r="N9" s="19">
        <f>SUM(N3:N8)</f>
        <v>1.41475015</v>
      </c>
      <c r="O9" s="32"/>
      <c r="P9" s="32"/>
    </row>
    <row r="10" spans="1:16" ht="12.75">
      <c r="A10" s="12"/>
      <c r="B10" s="13"/>
      <c r="C10" s="13"/>
      <c r="D10" s="13"/>
      <c r="E10" s="13"/>
      <c r="F10" s="13"/>
      <c r="G10" s="13"/>
      <c r="H10" s="14"/>
      <c r="I10" s="15"/>
      <c r="J10" s="15"/>
      <c r="K10" s="11"/>
      <c r="L10" s="11"/>
      <c r="M10" s="11"/>
      <c r="N10" s="11"/>
      <c r="O10" s="32"/>
      <c r="P10" s="32"/>
    </row>
    <row r="11" spans="1:16" ht="12.75">
      <c r="A11" s="12" t="s">
        <v>27</v>
      </c>
      <c r="B11" s="13" t="s">
        <v>15</v>
      </c>
      <c r="C11" s="13" t="s">
        <v>39</v>
      </c>
      <c r="D11" s="13" t="s">
        <v>17</v>
      </c>
      <c r="E11" s="13" t="s">
        <v>40</v>
      </c>
      <c r="F11" s="13" t="s">
        <v>32</v>
      </c>
      <c r="G11" s="13" t="s">
        <v>25</v>
      </c>
      <c r="H11" s="14">
        <v>0</v>
      </c>
      <c r="I11" s="15">
        <v>3.6125</v>
      </c>
      <c r="J11" s="15">
        <v>15</v>
      </c>
      <c r="K11" s="11">
        <f>IF(J11&gt;10,J11*0.2,J11)</f>
        <v>3</v>
      </c>
      <c r="L11" s="11">
        <f aca="true" t="shared" si="5" ref="L11:L16">IF(J11&gt;10,J11*0.01,J11)</f>
        <v>0.15</v>
      </c>
      <c r="M11" s="11">
        <f>IF(J11&gt;10,I11*0.2,I11)</f>
        <v>0.7225</v>
      </c>
      <c r="N11" s="11">
        <f>IF(J11&gt;10,I11*0.01,I11)</f>
        <v>0.036125</v>
      </c>
      <c r="O11" s="32">
        <f aca="true" t="shared" si="6" ref="O11:O50">IF(J11&gt;10,15000/J11*0.8,0)</f>
        <v>800</v>
      </c>
      <c r="P11" s="32">
        <f aca="true" t="shared" si="7" ref="P11:P50">IF(J11&gt;10,18000/J11*0.99,0)</f>
        <v>1188</v>
      </c>
    </row>
    <row r="12" spans="1:16" ht="12.75">
      <c r="A12" s="12" t="s">
        <v>27</v>
      </c>
      <c r="B12" s="13" t="s">
        <v>41</v>
      </c>
      <c r="C12" s="13" t="s">
        <v>42</v>
      </c>
      <c r="D12" s="13" t="s">
        <v>17</v>
      </c>
      <c r="E12" s="13" t="s">
        <v>43</v>
      </c>
      <c r="F12" s="13" t="s">
        <v>138</v>
      </c>
      <c r="G12" s="13" t="s">
        <v>44</v>
      </c>
      <c r="H12" s="14">
        <v>0</v>
      </c>
      <c r="I12" s="15">
        <v>5.65</v>
      </c>
      <c r="J12" s="15">
        <v>9</v>
      </c>
      <c r="K12" s="11">
        <f>IF(J12&gt;10,J12*0.2,J12)</f>
        <v>9</v>
      </c>
      <c r="L12" s="11">
        <f t="shared" si="5"/>
        <v>9</v>
      </c>
      <c r="M12" s="11">
        <f>IF(J12&gt;10,I12*0.2,I12)</f>
        <v>5.65</v>
      </c>
      <c r="N12" s="11">
        <f>IF(J12&gt;10,I12*0.01,I12)</f>
        <v>5.65</v>
      </c>
      <c r="O12" s="32">
        <f t="shared" si="6"/>
        <v>0</v>
      </c>
      <c r="P12" s="32">
        <f t="shared" si="7"/>
        <v>0</v>
      </c>
    </row>
    <row r="13" spans="1:16" ht="12.75">
      <c r="A13" s="12" t="s">
        <v>27</v>
      </c>
      <c r="B13" s="13" t="s">
        <v>45</v>
      </c>
      <c r="C13" s="13" t="s">
        <v>14</v>
      </c>
      <c r="D13" s="13" t="s">
        <v>17</v>
      </c>
      <c r="E13" s="13" t="s">
        <v>46</v>
      </c>
      <c r="F13" s="13" t="s">
        <v>24</v>
      </c>
      <c r="G13" s="13" t="s">
        <v>25</v>
      </c>
      <c r="H13" s="14">
        <v>0</v>
      </c>
      <c r="I13" s="15">
        <v>4.9768207</v>
      </c>
      <c r="J13" s="15">
        <v>13.9999856</v>
      </c>
      <c r="K13" s="11">
        <f>IF(J13&gt;10,J13*0.2,J13)</f>
        <v>2.7999971200000005</v>
      </c>
      <c r="L13" s="11">
        <f t="shared" si="5"/>
        <v>0.139999856</v>
      </c>
      <c r="M13" s="11">
        <f>IF(J13&gt;10,I13*0.2,I13)</f>
        <v>0.9953641400000001</v>
      </c>
      <c r="N13" s="11">
        <f>IF(J13&gt;10,I13*0.01,I13)</f>
        <v>0.049768207</v>
      </c>
      <c r="O13" s="32">
        <f t="shared" si="6"/>
        <v>857.1437387764171</v>
      </c>
      <c r="P13" s="32">
        <f t="shared" si="7"/>
        <v>1272.8584520829793</v>
      </c>
    </row>
    <row r="14" spans="1:16" ht="12.75">
      <c r="A14" s="16"/>
      <c r="B14" s="17"/>
      <c r="C14" s="17"/>
      <c r="D14" s="17"/>
      <c r="E14" s="17" t="s">
        <v>38</v>
      </c>
      <c r="F14" s="17"/>
      <c r="G14" s="17"/>
      <c r="H14" s="18"/>
      <c r="I14" s="18">
        <f>SUMIF($A:$A,$A13,I:I)</f>
        <v>14.2393207</v>
      </c>
      <c r="J14" s="18">
        <f>SUMIF($A:$A,$A13,J:J)</f>
        <v>37.9999856</v>
      </c>
      <c r="K14" s="19">
        <f>SUMIF($A:$A,$A13,K:K)</f>
        <v>14.79999712</v>
      </c>
      <c r="L14" s="19">
        <f>SUMIF($A:$A,$A13,L:L)</f>
        <v>9.289999856</v>
      </c>
      <c r="M14" s="19">
        <f>SUM(M11:M13)</f>
        <v>7.367864140000001</v>
      </c>
      <c r="N14" s="19">
        <f>SUM(N11:N13)</f>
        <v>5.735893207</v>
      </c>
      <c r="O14" s="32"/>
      <c r="P14" s="32"/>
    </row>
    <row r="15" spans="1:16" ht="12.75">
      <c r="A15" s="12"/>
      <c r="B15" s="13"/>
      <c r="C15" s="13"/>
      <c r="D15" s="13"/>
      <c r="E15" s="13"/>
      <c r="F15" s="13"/>
      <c r="G15" s="13"/>
      <c r="H15" s="14"/>
      <c r="I15" s="15"/>
      <c r="J15" s="15"/>
      <c r="K15" s="11"/>
      <c r="L15" s="11"/>
      <c r="M15" s="20"/>
      <c r="N15" s="1"/>
      <c r="O15" s="32"/>
      <c r="P15" s="32"/>
    </row>
    <row r="16" spans="1:16" ht="12.75">
      <c r="A16" s="12" t="s">
        <v>47</v>
      </c>
      <c r="B16" s="13" t="s">
        <v>48</v>
      </c>
      <c r="C16" s="13" t="s">
        <v>42</v>
      </c>
      <c r="D16" s="13" t="s">
        <v>17</v>
      </c>
      <c r="E16" s="13" t="s">
        <v>49</v>
      </c>
      <c r="F16" s="13" t="s">
        <v>50</v>
      </c>
      <c r="G16" s="13" t="s">
        <v>25</v>
      </c>
      <c r="H16" s="14">
        <v>0</v>
      </c>
      <c r="I16" s="15">
        <v>0.187</v>
      </c>
      <c r="J16" s="15">
        <f>IF(I16&gt;10,I16*0.01,I16)</f>
        <v>0.187</v>
      </c>
      <c r="K16" s="11">
        <f>IF(J16&gt;10,J16*0.2,J16)</f>
        <v>0.187</v>
      </c>
      <c r="L16" s="11">
        <f t="shared" si="5"/>
        <v>0.187</v>
      </c>
      <c r="M16" s="11">
        <f>IF(J16&gt;10,I16*0.2,I16)</f>
        <v>0.187</v>
      </c>
      <c r="N16" s="11">
        <f>IF(J16&gt;10,I16*0.01,I16)</f>
        <v>0.187</v>
      </c>
      <c r="O16" s="32">
        <f t="shared" si="6"/>
        <v>0</v>
      </c>
      <c r="P16" s="32">
        <f t="shared" si="7"/>
        <v>0</v>
      </c>
    </row>
    <row r="17" spans="1:16" ht="12.75">
      <c r="A17" s="16"/>
      <c r="B17" s="17"/>
      <c r="C17" s="17"/>
      <c r="D17" s="17"/>
      <c r="E17" s="17" t="s">
        <v>38</v>
      </c>
      <c r="F17" s="17"/>
      <c r="G17" s="17"/>
      <c r="H17" s="18"/>
      <c r="I17" s="18">
        <f>SUMIF($A:$A,$A16,I:I)</f>
        <v>0.187</v>
      </c>
      <c r="J17" s="18">
        <f>SUMIF($A:$A,$A16,J:J)</f>
        <v>0.187</v>
      </c>
      <c r="K17" s="19">
        <f>SUMIF($A:$A,$A16,K:K)</f>
        <v>0.187</v>
      </c>
      <c r="L17" s="19">
        <f>SUMIF($A:$A,$A16,L:L)</f>
        <v>0.187</v>
      </c>
      <c r="M17" s="19">
        <f>SUM(M16)</f>
        <v>0.187</v>
      </c>
      <c r="N17" s="19">
        <f>SUM(N16)</f>
        <v>0.187</v>
      </c>
      <c r="O17" s="32"/>
      <c r="P17" s="32"/>
    </row>
    <row r="18" spans="1:16" ht="12.75">
      <c r="A18" s="12"/>
      <c r="B18" s="13"/>
      <c r="C18" s="13"/>
      <c r="D18" s="13"/>
      <c r="E18" s="13"/>
      <c r="F18" s="13"/>
      <c r="G18" s="13"/>
      <c r="H18" s="14"/>
      <c r="I18" s="15"/>
      <c r="J18" s="15"/>
      <c r="K18" s="11"/>
      <c r="L18" s="11"/>
      <c r="M18" s="11"/>
      <c r="N18" s="11"/>
      <c r="O18" s="32"/>
      <c r="P18" s="32"/>
    </row>
    <row r="19" spans="1:16" ht="12.75">
      <c r="A19" s="12" t="s">
        <v>51</v>
      </c>
      <c r="B19" s="13" t="s">
        <v>52</v>
      </c>
      <c r="C19" s="13" t="s">
        <v>53</v>
      </c>
      <c r="D19" s="13" t="s">
        <v>17</v>
      </c>
      <c r="E19" s="13" t="s">
        <v>54</v>
      </c>
      <c r="F19" s="13" t="s">
        <v>55</v>
      </c>
      <c r="G19" s="13" t="s">
        <v>56</v>
      </c>
      <c r="H19" s="14">
        <v>0</v>
      </c>
      <c r="I19" s="15">
        <v>1.6237</v>
      </c>
      <c r="J19" s="15">
        <v>6.6</v>
      </c>
      <c r="K19" s="11">
        <f>IF(J19&gt;10,J19*0.2,J19)</f>
        <v>6.6</v>
      </c>
      <c r="L19" s="11">
        <f>IF(J19&gt;10,J19*0.01,J19)</f>
        <v>6.6</v>
      </c>
      <c r="M19" s="11">
        <f>IF(J19&gt;10,I19*0.2,I19)</f>
        <v>1.6237</v>
      </c>
      <c r="N19" s="11">
        <f>IF(J19&gt;10,I19*0.01,I19)</f>
        <v>1.6237</v>
      </c>
      <c r="O19" s="32">
        <f t="shared" si="6"/>
        <v>0</v>
      </c>
      <c r="P19" s="32">
        <f t="shared" si="7"/>
        <v>0</v>
      </c>
    </row>
    <row r="20" spans="1:16" ht="12.75">
      <c r="A20" s="12" t="s">
        <v>51</v>
      </c>
      <c r="B20" s="13" t="s">
        <v>57</v>
      </c>
      <c r="C20" s="13" t="s">
        <v>58</v>
      </c>
      <c r="D20" s="13" t="s">
        <v>17</v>
      </c>
      <c r="E20" s="13" t="s">
        <v>59</v>
      </c>
      <c r="F20" s="13" t="s">
        <v>60</v>
      </c>
      <c r="G20" s="13" t="s">
        <v>25</v>
      </c>
      <c r="H20" s="14">
        <v>0</v>
      </c>
      <c r="I20" s="15">
        <v>0.9945</v>
      </c>
      <c r="J20" s="15">
        <v>6.59</v>
      </c>
      <c r="K20" s="11">
        <f>IF(J20&gt;10,J20*0.2,J20)</f>
        <v>6.59</v>
      </c>
      <c r="L20" s="11">
        <f>IF(J20&gt;10,J20*0.01,J20)</f>
        <v>6.59</v>
      </c>
      <c r="M20" s="11">
        <f>IF(J20&gt;10,I20*0.2,I20)</f>
        <v>0.9945</v>
      </c>
      <c r="N20" s="11">
        <f>IF(J20&gt;10,I20*0.01,I20)</f>
        <v>0.9945</v>
      </c>
      <c r="O20" s="32">
        <f t="shared" si="6"/>
        <v>0</v>
      </c>
      <c r="P20" s="32">
        <f t="shared" si="7"/>
        <v>0</v>
      </c>
    </row>
    <row r="21" spans="1:16" ht="12.75">
      <c r="A21" s="12" t="s">
        <v>51</v>
      </c>
      <c r="B21" s="13" t="s">
        <v>57</v>
      </c>
      <c r="C21" s="13" t="s">
        <v>53</v>
      </c>
      <c r="D21" s="13" t="s">
        <v>17</v>
      </c>
      <c r="E21" s="13" t="s">
        <v>59</v>
      </c>
      <c r="F21" s="13" t="s">
        <v>61</v>
      </c>
      <c r="G21" s="13" t="s">
        <v>25</v>
      </c>
      <c r="H21" s="14">
        <v>0</v>
      </c>
      <c r="I21" s="15">
        <v>2.722</v>
      </c>
      <c r="J21" s="15">
        <v>6.34</v>
      </c>
      <c r="K21" s="11">
        <f>IF(J21&gt;10,J21*0.2,J21)</f>
        <v>6.34</v>
      </c>
      <c r="L21" s="11">
        <f>IF(J21&gt;10,J21*0.01,J21)</f>
        <v>6.34</v>
      </c>
      <c r="M21" s="11">
        <f>IF(J21&gt;10,I21*0.2,I21)</f>
        <v>2.722</v>
      </c>
      <c r="N21" s="11">
        <f>IF(J21&gt;10,I21*0.01,I21)</f>
        <v>2.722</v>
      </c>
      <c r="O21" s="32">
        <f t="shared" si="6"/>
        <v>0</v>
      </c>
      <c r="P21" s="32">
        <f t="shared" si="7"/>
        <v>0</v>
      </c>
    </row>
    <row r="22" spans="1:16" ht="12.75">
      <c r="A22" s="12" t="s">
        <v>51</v>
      </c>
      <c r="B22" s="13" t="s">
        <v>15</v>
      </c>
      <c r="C22" s="13" t="s">
        <v>62</v>
      </c>
      <c r="D22" s="13" t="s">
        <v>17</v>
      </c>
      <c r="E22" s="13" t="s">
        <v>63</v>
      </c>
      <c r="F22" s="13" t="s">
        <v>64</v>
      </c>
      <c r="G22" s="13" t="s">
        <v>65</v>
      </c>
      <c r="H22" s="14">
        <v>95</v>
      </c>
      <c r="I22" s="15">
        <v>13.471092</v>
      </c>
      <c r="J22" s="15">
        <v>24</v>
      </c>
      <c r="K22" s="11">
        <f>IF(J22&gt;10,J22*0.2,J22)</f>
        <v>4.800000000000001</v>
      </c>
      <c r="L22" s="11">
        <f>IF(J22&gt;10,J22*0.01,J22)</f>
        <v>0.24</v>
      </c>
      <c r="M22" s="11">
        <f>IF(J22&gt;10,I22*0.2,I22)</f>
        <v>2.6942184000000005</v>
      </c>
      <c r="N22" s="11">
        <f>IF(J22&gt;10,I22*0.01,I22)</f>
        <v>0.13471092</v>
      </c>
      <c r="O22" s="32">
        <f t="shared" si="6"/>
        <v>500</v>
      </c>
      <c r="P22" s="32">
        <f t="shared" si="7"/>
        <v>742.5</v>
      </c>
    </row>
    <row r="23" spans="1:16" ht="12.75">
      <c r="A23" s="12" t="s">
        <v>51</v>
      </c>
      <c r="B23" s="13" t="s">
        <v>66</v>
      </c>
      <c r="C23" s="13" t="s">
        <v>34</v>
      </c>
      <c r="D23" s="13" t="s">
        <v>67</v>
      </c>
      <c r="E23" s="13" t="s">
        <v>68</v>
      </c>
      <c r="F23" s="13" t="s">
        <v>69</v>
      </c>
      <c r="G23" s="13" t="s">
        <v>44</v>
      </c>
      <c r="H23" s="14">
        <v>0</v>
      </c>
      <c r="I23" s="15">
        <v>2.781227</v>
      </c>
      <c r="J23" s="15">
        <v>4.3580854</v>
      </c>
      <c r="K23" s="11">
        <f>IF(J23&gt;10,J23*0.2,J23)</f>
        <v>4.3580854</v>
      </c>
      <c r="L23" s="11">
        <f>IF(J23&gt;10,J23*0.01,J23)</f>
        <v>4.3580854</v>
      </c>
      <c r="M23" s="11">
        <f>IF(J23&gt;10,I23*0.2,I23)</f>
        <v>2.781227</v>
      </c>
      <c r="N23" s="11">
        <f>IF(J23&gt;10,I23*0.01,I23)</f>
        <v>2.781227</v>
      </c>
      <c r="O23" s="32">
        <f t="shared" si="6"/>
        <v>0</v>
      </c>
      <c r="P23" s="32">
        <f t="shared" si="7"/>
        <v>0</v>
      </c>
    </row>
    <row r="24" spans="1:16" ht="12.75">
      <c r="A24" s="16"/>
      <c r="B24" s="17"/>
      <c r="C24" s="17"/>
      <c r="D24" s="17"/>
      <c r="E24" s="17" t="s">
        <v>38</v>
      </c>
      <c r="F24" s="17"/>
      <c r="G24" s="17"/>
      <c r="H24" s="18"/>
      <c r="I24" s="18">
        <f>SUMIF($A:$A,$A23,I:I)</f>
        <v>21.592519000000003</v>
      </c>
      <c r="J24" s="18">
        <f>SUMIF($A:$A,$A23,J:J)</f>
        <v>47.8880854</v>
      </c>
      <c r="K24" s="19">
        <f>SUMIF($A:$A,$A23,K:K)</f>
        <v>28.688085400000002</v>
      </c>
      <c r="L24" s="19">
        <f>SUMIF($A:$A,$A23,L:L)</f>
        <v>24.1280854</v>
      </c>
      <c r="M24" s="19">
        <f>SUM(M19:M23)</f>
        <v>10.8156454</v>
      </c>
      <c r="N24" s="19">
        <f>SUM(N19:N23)</f>
        <v>8.256137919999999</v>
      </c>
      <c r="O24" s="32"/>
      <c r="P24" s="32"/>
    </row>
    <row r="25" spans="1:16" ht="12.75">
      <c r="A25" s="12"/>
      <c r="B25" s="13"/>
      <c r="C25" s="13"/>
      <c r="D25" s="13"/>
      <c r="E25" s="13"/>
      <c r="F25" s="13"/>
      <c r="G25" s="13"/>
      <c r="H25" s="14"/>
      <c r="I25" s="15"/>
      <c r="J25" s="15"/>
      <c r="K25" s="11"/>
      <c r="L25" s="11"/>
      <c r="M25" s="11"/>
      <c r="N25" s="11"/>
      <c r="O25" s="32"/>
      <c r="P25" s="32"/>
    </row>
    <row r="26" spans="1:16" ht="12.75">
      <c r="A26" s="12" t="s">
        <v>70</v>
      </c>
      <c r="B26" s="13" t="s">
        <v>71</v>
      </c>
      <c r="C26" s="13" t="s">
        <v>72</v>
      </c>
      <c r="D26" s="13" t="s">
        <v>17</v>
      </c>
      <c r="E26" s="13" t="s">
        <v>73</v>
      </c>
      <c r="F26" s="13" t="s">
        <v>139</v>
      </c>
      <c r="G26" s="13" t="s">
        <v>25</v>
      </c>
      <c r="H26" s="14">
        <v>99</v>
      </c>
      <c r="I26" s="15">
        <v>13.657</v>
      </c>
      <c r="J26" s="15">
        <v>4.7</v>
      </c>
      <c r="K26" s="11">
        <f aca="true" t="shared" si="8" ref="K26:K50">IF(J26&gt;10,J26*0.2,J26)</f>
        <v>4.7</v>
      </c>
      <c r="L26" s="11">
        <f aca="true" t="shared" si="9" ref="L26:L50">IF(J26&gt;10,J26*0.01,J26)</f>
        <v>4.7</v>
      </c>
      <c r="M26" s="11">
        <f aca="true" t="shared" si="10" ref="M26:M50">IF(J26&gt;10,I26*0.2,I26)</f>
        <v>13.657</v>
      </c>
      <c r="N26" s="11">
        <f aca="true" t="shared" si="11" ref="N26:N50">IF(J26&gt;10,I26*0.01,I26)</f>
        <v>13.657</v>
      </c>
      <c r="O26" s="32">
        <f t="shared" si="6"/>
        <v>0</v>
      </c>
      <c r="P26" s="32">
        <f t="shared" si="7"/>
        <v>0</v>
      </c>
    </row>
    <row r="27" spans="1:16" ht="12.75">
      <c r="A27" s="12" t="s">
        <v>70</v>
      </c>
      <c r="B27" s="13" t="s">
        <v>71</v>
      </c>
      <c r="C27" s="13" t="s">
        <v>74</v>
      </c>
      <c r="D27" s="13" t="s">
        <v>17</v>
      </c>
      <c r="E27" s="13" t="s">
        <v>73</v>
      </c>
      <c r="F27" s="13" t="s">
        <v>75</v>
      </c>
      <c r="G27" s="13" t="s">
        <v>25</v>
      </c>
      <c r="H27" s="14">
        <v>0</v>
      </c>
      <c r="I27" s="15">
        <v>6.158284</v>
      </c>
      <c r="J27" s="15">
        <v>2.3</v>
      </c>
      <c r="K27" s="11">
        <f t="shared" si="8"/>
        <v>2.3</v>
      </c>
      <c r="L27" s="11">
        <f t="shared" si="9"/>
        <v>2.3</v>
      </c>
      <c r="M27" s="11">
        <f t="shared" si="10"/>
        <v>6.158284</v>
      </c>
      <c r="N27" s="11">
        <f t="shared" si="11"/>
        <v>6.158284</v>
      </c>
      <c r="O27" s="32">
        <f t="shared" si="6"/>
        <v>0</v>
      </c>
      <c r="P27" s="32">
        <f t="shared" si="7"/>
        <v>0</v>
      </c>
    </row>
    <row r="28" spans="1:16" ht="12.75">
      <c r="A28" s="12" t="s">
        <v>70</v>
      </c>
      <c r="B28" s="13" t="s">
        <v>76</v>
      </c>
      <c r="C28" s="13" t="s">
        <v>77</v>
      </c>
      <c r="D28" s="13" t="s">
        <v>17</v>
      </c>
      <c r="E28" s="13" t="s">
        <v>78</v>
      </c>
      <c r="F28" s="13" t="s">
        <v>24</v>
      </c>
      <c r="G28" s="13" t="s">
        <v>25</v>
      </c>
      <c r="H28" s="14">
        <v>0</v>
      </c>
      <c r="I28" s="15">
        <v>2.9913256</v>
      </c>
      <c r="J28" s="15">
        <v>10.8999996</v>
      </c>
      <c r="K28" s="11">
        <f t="shared" si="8"/>
        <v>2.1799999199999998</v>
      </c>
      <c r="L28" s="11">
        <f t="shared" si="9"/>
        <v>0.10899999599999999</v>
      </c>
      <c r="M28" s="11">
        <f t="shared" si="10"/>
        <v>0.5982651200000001</v>
      </c>
      <c r="N28" s="11">
        <f t="shared" si="11"/>
        <v>0.029913256000000003</v>
      </c>
      <c r="O28" s="32">
        <f t="shared" si="6"/>
        <v>1100.9174715933018</v>
      </c>
      <c r="P28" s="32">
        <f t="shared" si="7"/>
        <v>1634.8624453160533</v>
      </c>
    </row>
    <row r="29" spans="1:16" ht="12.75">
      <c r="A29" s="12" t="s">
        <v>70</v>
      </c>
      <c r="B29" s="13" t="s">
        <v>79</v>
      </c>
      <c r="C29" s="13" t="s">
        <v>80</v>
      </c>
      <c r="D29" s="13" t="s">
        <v>17</v>
      </c>
      <c r="E29" s="13" t="s">
        <v>81</v>
      </c>
      <c r="F29" s="13" t="s">
        <v>24</v>
      </c>
      <c r="G29" s="13" t="s">
        <v>25</v>
      </c>
      <c r="H29" s="14">
        <v>0</v>
      </c>
      <c r="I29" s="15">
        <v>3.38939</v>
      </c>
      <c r="J29" s="15">
        <v>9.7</v>
      </c>
      <c r="K29" s="11">
        <f t="shared" si="8"/>
        <v>9.7</v>
      </c>
      <c r="L29" s="11">
        <f t="shared" si="9"/>
        <v>9.7</v>
      </c>
      <c r="M29" s="11">
        <f t="shared" si="10"/>
        <v>3.38939</v>
      </c>
      <c r="N29" s="11">
        <f t="shared" si="11"/>
        <v>3.38939</v>
      </c>
      <c r="O29" s="32">
        <f t="shared" si="6"/>
        <v>0</v>
      </c>
      <c r="P29" s="32">
        <f t="shared" si="7"/>
        <v>0</v>
      </c>
    </row>
    <row r="30" spans="1:16" ht="12.75">
      <c r="A30" s="12" t="s">
        <v>70</v>
      </c>
      <c r="B30" s="13" t="s">
        <v>79</v>
      </c>
      <c r="C30" s="13" t="s">
        <v>82</v>
      </c>
      <c r="D30" s="13" t="s">
        <v>17</v>
      </c>
      <c r="E30" s="13" t="s">
        <v>81</v>
      </c>
      <c r="F30" s="13" t="s">
        <v>24</v>
      </c>
      <c r="G30" s="13" t="s">
        <v>25</v>
      </c>
      <c r="H30" s="14">
        <v>0</v>
      </c>
      <c r="I30" s="15">
        <v>5.895</v>
      </c>
      <c r="J30" s="15">
        <v>9</v>
      </c>
      <c r="K30" s="11">
        <f t="shared" si="8"/>
        <v>9</v>
      </c>
      <c r="L30" s="11">
        <f t="shared" si="9"/>
        <v>9</v>
      </c>
      <c r="M30" s="11">
        <f t="shared" si="10"/>
        <v>5.895</v>
      </c>
      <c r="N30" s="11">
        <f t="shared" si="11"/>
        <v>5.895</v>
      </c>
      <c r="O30" s="32">
        <f t="shared" si="6"/>
        <v>0</v>
      </c>
      <c r="P30" s="32">
        <f t="shared" si="7"/>
        <v>0</v>
      </c>
    </row>
    <row r="31" spans="1:16" ht="12.75">
      <c r="A31" s="12" t="s">
        <v>70</v>
      </c>
      <c r="B31" s="13" t="s">
        <v>79</v>
      </c>
      <c r="C31" s="13" t="s">
        <v>83</v>
      </c>
      <c r="D31" s="13" t="s">
        <v>17</v>
      </c>
      <c r="E31" s="13" t="s">
        <v>81</v>
      </c>
      <c r="F31" s="13" t="s">
        <v>24</v>
      </c>
      <c r="G31" s="13" t="s">
        <v>20</v>
      </c>
      <c r="H31" s="14">
        <v>0</v>
      </c>
      <c r="I31" s="15"/>
      <c r="J31" s="15">
        <v>2.1</v>
      </c>
      <c r="K31" s="11">
        <f t="shared" si="8"/>
        <v>2.1</v>
      </c>
      <c r="L31" s="11">
        <f t="shared" si="9"/>
        <v>2.1</v>
      </c>
      <c r="M31" s="11">
        <f t="shared" si="10"/>
        <v>0</v>
      </c>
      <c r="N31" s="11">
        <f t="shared" si="11"/>
        <v>0</v>
      </c>
      <c r="O31" s="32">
        <f t="shared" si="6"/>
        <v>0</v>
      </c>
      <c r="P31" s="32">
        <f t="shared" si="7"/>
        <v>0</v>
      </c>
    </row>
    <row r="32" spans="1:16" ht="12.75">
      <c r="A32" s="12" t="s">
        <v>70</v>
      </c>
      <c r="B32" s="13" t="s">
        <v>84</v>
      </c>
      <c r="C32" s="13" t="s">
        <v>14</v>
      </c>
      <c r="D32" s="13" t="s">
        <v>17</v>
      </c>
      <c r="E32" s="13" t="s">
        <v>85</v>
      </c>
      <c r="F32" s="13" t="s">
        <v>86</v>
      </c>
      <c r="G32" s="13" t="s">
        <v>25</v>
      </c>
      <c r="H32" s="14">
        <v>0</v>
      </c>
      <c r="I32" s="15">
        <v>12.06325</v>
      </c>
      <c r="J32" s="15">
        <v>37.0301625</v>
      </c>
      <c r="K32" s="11">
        <f t="shared" si="8"/>
        <v>7.406032500000001</v>
      </c>
      <c r="L32" s="11">
        <f t="shared" si="9"/>
        <v>0.370301625</v>
      </c>
      <c r="M32" s="11">
        <f t="shared" si="10"/>
        <v>2.41265</v>
      </c>
      <c r="N32" s="11">
        <f t="shared" si="11"/>
        <v>0.1206325</v>
      </c>
      <c r="O32" s="32">
        <f t="shared" si="6"/>
        <v>324.0601496145203</v>
      </c>
      <c r="P32" s="32">
        <f t="shared" si="7"/>
        <v>481.22932217756266</v>
      </c>
    </row>
    <row r="33" spans="1:16" ht="12.75">
      <c r="A33" s="12" t="s">
        <v>70</v>
      </c>
      <c r="B33" s="13" t="s">
        <v>87</v>
      </c>
      <c r="C33" s="13" t="s">
        <v>88</v>
      </c>
      <c r="D33" s="13" t="s">
        <v>17</v>
      </c>
      <c r="E33" s="13" t="s">
        <v>89</v>
      </c>
      <c r="F33" s="13" t="s">
        <v>90</v>
      </c>
      <c r="G33" s="13" t="s">
        <v>25</v>
      </c>
      <c r="H33" s="14">
        <v>0</v>
      </c>
      <c r="I33" s="15">
        <v>4.7085</v>
      </c>
      <c r="J33" s="15">
        <v>33.99975</v>
      </c>
      <c r="K33" s="11">
        <f t="shared" si="8"/>
        <v>6.79995</v>
      </c>
      <c r="L33" s="11">
        <f t="shared" si="9"/>
        <v>0.3399975</v>
      </c>
      <c r="M33" s="11">
        <f t="shared" si="10"/>
        <v>0.9417</v>
      </c>
      <c r="N33" s="11">
        <f t="shared" si="11"/>
        <v>0.047085</v>
      </c>
      <c r="O33" s="32">
        <f t="shared" si="6"/>
        <v>352.9437716453798</v>
      </c>
      <c r="P33" s="32">
        <f t="shared" si="7"/>
        <v>524.1215008933889</v>
      </c>
    </row>
    <row r="34" spans="1:16" ht="12.75">
      <c r="A34" s="12" t="s">
        <v>70</v>
      </c>
      <c r="B34" s="13" t="s">
        <v>91</v>
      </c>
      <c r="C34" s="13" t="s">
        <v>88</v>
      </c>
      <c r="D34" s="13" t="s">
        <v>17</v>
      </c>
      <c r="E34" s="13" t="s">
        <v>92</v>
      </c>
      <c r="F34" s="13" t="s">
        <v>93</v>
      </c>
      <c r="G34" s="13" t="s">
        <v>94</v>
      </c>
      <c r="H34" s="14">
        <v>0</v>
      </c>
      <c r="I34" s="15">
        <v>0.06324</v>
      </c>
      <c r="J34" s="15">
        <v>0.18</v>
      </c>
      <c r="K34" s="11">
        <f t="shared" si="8"/>
        <v>0.18</v>
      </c>
      <c r="L34" s="11">
        <f t="shared" si="9"/>
        <v>0.18</v>
      </c>
      <c r="M34" s="11">
        <f t="shared" si="10"/>
        <v>0.06324</v>
      </c>
      <c r="N34" s="11">
        <f t="shared" si="11"/>
        <v>0.06324</v>
      </c>
      <c r="O34" s="32">
        <f t="shared" si="6"/>
        <v>0</v>
      </c>
      <c r="P34" s="32">
        <f t="shared" si="7"/>
        <v>0</v>
      </c>
    </row>
    <row r="35" spans="1:16" ht="12.75">
      <c r="A35" s="12" t="s">
        <v>70</v>
      </c>
      <c r="B35" s="13" t="s">
        <v>91</v>
      </c>
      <c r="C35" s="13" t="s">
        <v>58</v>
      </c>
      <c r="D35" s="13" t="s">
        <v>17</v>
      </c>
      <c r="E35" s="13" t="s">
        <v>92</v>
      </c>
      <c r="F35" s="13" t="s">
        <v>24</v>
      </c>
      <c r="G35" s="13" t="s">
        <v>95</v>
      </c>
      <c r="H35" s="14">
        <v>0</v>
      </c>
      <c r="I35" s="15"/>
      <c r="J35" s="15">
        <v>2.4</v>
      </c>
      <c r="K35" s="11">
        <f t="shared" si="8"/>
        <v>2.4</v>
      </c>
      <c r="L35" s="11">
        <f t="shared" si="9"/>
        <v>2.4</v>
      </c>
      <c r="M35" s="11">
        <f t="shared" si="10"/>
        <v>0</v>
      </c>
      <c r="N35" s="11">
        <f t="shared" si="11"/>
        <v>0</v>
      </c>
      <c r="O35" s="32">
        <f t="shared" si="6"/>
        <v>0</v>
      </c>
      <c r="P35" s="32">
        <f t="shared" si="7"/>
        <v>0</v>
      </c>
    </row>
    <row r="36" spans="1:16" ht="12.75">
      <c r="A36" s="12" t="s">
        <v>70</v>
      </c>
      <c r="B36" s="13" t="s">
        <v>96</v>
      </c>
      <c r="C36" s="13" t="s">
        <v>97</v>
      </c>
      <c r="D36" s="13" t="s">
        <v>17</v>
      </c>
      <c r="E36" s="13" t="s">
        <v>98</v>
      </c>
      <c r="F36" s="13" t="s">
        <v>140</v>
      </c>
      <c r="G36" s="13" t="s">
        <v>95</v>
      </c>
      <c r="H36" s="14">
        <v>0</v>
      </c>
      <c r="I36" s="15">
        <v>2.0894</v>
      </c>
      <c r="J36" s="15">
        <v>23.79</v>
      </c>
      <c r="K36" s="11">
        <f t="shared" si="8"/>
        <v>4.758</v>
      </c>
      <c r="L36" s="11">
        <f t="shared" si="9"/>
        <v>0.2379</v>
      </c>
      <c r="M36" s="11">
        <f t="shared" si="10"/>
        <v>0.41788000000000003</v>
      </c>
      <c r="N36" s="11">
        <f t="shared" si="11"/>
        <v>0.020894</v>
      </c>
      <c r="O36" s="32">
        <f t="shared" si="6"/>
        <v>504.41361916771757</v>
      </c>
      <c r="P36" s="32">
        <f t="shared" si="7"/>
        <v>749.0542244640606</v>
      </c>
    </row>
    <row r="37" spans="1:16" ht="12.75">
      <c r="A37" s="12" t="s">
        <v>70</v>
      </c>
      <c r="B37" s="13" t="s">
        <v>99</v>
      </c>
      <c r="C37" s="13" t="s">
        <v>83</v>
      </c>
      <c r="D37" s="13" t="s">
        <v>17</v>
      </c>
      <c r="E37" s="13" t="s">
        <v>100</v>
      </c>
      <c r="F37" s="13" t="s">
        <v>101</v>
      </c>
      <c r="G37" s="13" t="s">
        <v>95</v>
      </c>
      <c r="H37" s="14">
        <v>0</v>
      </c>
      <c r="I37" s="15">
        <v>3.3585</v>
      </c>
      <c r="J37" s="15">
        <v>11</v>
      </c>
      <c r="K37" s="11">
        <f t="shared" si="8"/>
        <v>2.2</v>
      </c>
      <c r="L37" s="11">
        <f t="shared" si="9"/>
        <v>0.11</v>
      </c>
      <c r="M37" s="11">
        <f t="shared" si="10"/>
        <v>0.6717</v>
      </c>
      <c r="N37" s="11">
        <f t="shared" si="11"/>
        <v>0.033585</v>
      </c>
      <c r="O37" s="32">
        <f t="shared" si="6"/>
        <v>1090.909090909091</v>
      </c>
      <c r="P37" s="32">
        <f t="shared" si="7"/>
        <v>1619.9999999999998</v>
      </c>
    </row>
    <row r="38" spans="1:16" ht="12.75">
      <c r="A38" s="12" t="s">
        <v>70</v>
      </c>
      <c r="B38" s="13" t="s">
        <v>99</v>
      </c>
      <c r="C38" s="13" t="s">
        <v>102</v>
      </c>
      <c r="D38" s="13" t="s">
        <v>17</v>
      </c>
      <c r="E38" s="13" t="s">
        <v>100</v>
      </c>
      <c r="F38" s="13" t="s">
        <v>103</v>
      </c>
      <c r="G38" s="13" t="s">
        <v>25</v>
      </c>
      <c r="H38" s="14">
        <v>0</v>
      </c>
      <c r="I38" s="15">
        <v>0.1009</v>
      </c>
      <c r="J38" s="15">
        <v>11</v>
      </c>
      <c r="K38" s="11">
        <f t="shared" si="8"/>
        <v>2.2</v>
      </c>
      <c r="L38" s="11">
        <f t="shared" si="9"/>
        <v>0.11</v>
      </c>
      <c r="M38" s="11">
        <f t="shared" si="10"/>
        <v>0.020180000000000003</v>
      </c>
      <c r="N38" s="11">
        <f t="shared" si="11"/>
        <v>0.0010090000000000001</v>
      </c>
      <c r="O38" s="32">
        <f t="shared" si="6"/>
        <v>1090.909090909091</v>
      </c>
      <c r="P38" s="32">
        <f t="shared" si="7"/>
        <v>1619.9999999999998</v>
      </c>
    </row>
    <row r="39" spans="1:16" ht="12.75">
      <c r="A39" s="12" t="s">
        <v>70</v>
      </c>
      <c r="B39" s="13" t="s">
        <v>104</v>
      </c>
      <c r="C39" s="13" t="s">
        <v>58</v>
      </c>
      <c r="D39" s="13" t="s">
        <v>17</v>
      </c>
      <c r="E39" s="13" t="s">
        <v>105</v>
      </c>
      <c r="F39" s="13" t="s">
        <v>106</v>
      </c>
      <c r="G39" s="13" t="s">
        <v>95</v>
      </c>
      <c r="H39" s="14">
        <v>70.336</v>
      </c>
      <c r="I39" s="15">
        <v>0</v>
      </c>
      <c r="J39" s="15">
        <v>0</v>
      </c>
      <c r="K39" s="11">
        <f t="shared" si="8"/>
        <v>0</v>
      </c>
      <c r="L39" s="11">
        <f t="shared" si="9"/>
        <v>0</v>
      </c>
      <c r="M39" s="11">
        <f t="shared" si="10"/>
        <v>0</v>
      </c>
      <c r="N39" s="11">
        <f t="shared" si="11"/>
        <v>0</v>
      </c>
      <c r="O39" s="32">
        <f t="shared" si="6"/>
        <v>0</v>
      </c>
      <c r="P39" s="32">
        <f t="shared" si="7"/>
        <v>0</v>
      </c>
    </row>
    <row r="40" spans="1:16" ht="12.75">
      <c r="A40" s="12" t="s">
        <v>70</v>
      </c>
      <c r="B40" s="13" t="s">
        <v>107</v>
      </c>
      <c r="C40" s="13" t="s">
        <v>58</v>
      </c>
      <c r="D40" s="13" t="s">
        <v>17</v>
      </c>
      <c r="E40" s="13" t="s">
        <v>108</v>
      </c>
      <c r="F40" s="13" t="s">
        <v>109</v>
      </c>
      <c r="G40" s="13" t="s">
        <v>20</v>
      </c>
      <c r="H40" s="14">
        <v>0</v>
      </c>
      <c r="I40" s="15">
        <v>7.183026</v>
      </c>
      <c r="J40" s="15">
        <v>5.269992</v>
      </c>
      <c r="K40" s="11">
        <f t="shared" si="8"/>
        <v>5.269992</v>
      </c>
      <c r="L40" s="11">
        <f t="shared" si="9"/>
        <v>5.269992</v>
      </c>
      <c r="M40" s="11">
        <f t="shared" si="10"/>
        <v>7.183026</v>
      </c>
      <c r="N40" s="11">
        <f t="shared" si="11"/>
        <v>7.183026</v>
      </c>
      <c r="O40" s="32">
        <f t="shared" si="6"/>
        <v>0</v>
      </c>
      <c r="P40" s="32">
        <f t="shared" si="7"/>
        <v>0</v>
      </c>
    </row>
    <row r="41" spans="1:16" ht="12.75">
      <c r="A41" s="12" t="s">
        <v>70</v>
      </c>
      <c r="B41" s="13" t="s">
        <v>110</v>
      </c>
      <c r="C41" s="13" t="s">
        <v>14</v>
      </c>
      <c r="D41" s="13" t="s">
        <v>67</v>
      </c>
      <c r="E41" s="13" t="s">
        <v>111</v>
      </c>
      <c r="F41" s="13" t="s">
        <v>112</v>
      </c>
      <c r="G41" s="13" t="s">
        <v>113</v>
      </c>
      <c r="H41" s="14">
        <v>95</v>
      </c>
      <c r="I41" s="15">
        <v>0</v>
      </c>
      <c r="J41" s="15">
        <v>0</v>
      </c>
      <c r="K41" s="11">
        <f t="shared" si="8"/>
        <v>0</v>
      </c>
      <c r="L41" s="11">
        <f t="shared" si="9"/>
        <v>0</v>
      </c>
      <c r="M41" s="11">
        <f t="shared" si="10"/>
        <v>0</v>
      </c>
      <c r="N41" s="11">
        <f t="shared" si="11"/>
        <v>0</v>
      </c>
      <c r="O41" s="32">
        <f t="shared" si="6"/>
        <v>0</v>
      </c>
      <c r="P41" s="32">
        <f t="shared" si="7"/>
        <v>0</v>
      </c>
    </row>
    <row r="42" spans="1:16" ht="12.75">
      <c r="A42" s="12" t="s">
        <v>70</v>
      </c>
      <c r="B42" s="13" t="s">
        <v>114</v>
      </c>
      <c r="C42" s="13" t="s">
        <v>53</v>
      </c>
      <c r="D42" s="13" t="s">
        <v>17</v>
      </c>
      <c r="E42" s="13" t="s">
        <v>115</v>
      </c>
      <c r="F42" s="13" t="s">
        <v>24</v>
      </c>
      <c r="G42" s="13" t="s">
        <v>29</v>
      </c>
      <c r="H42" s="14">
        <v>0</v>
      </c>
      <c r="I42" s="15">
        <v>8.95491</v>
      </c>
      <c r="J42" s="15">
        <v>21.31965</v>
      </c>
      <c r="K42" s="11">
        <f t="shared" si="8"/>
        <v>4.26393</v>
      </c>
      <c r="L42" s="11">
        <f t="shared" si="9"/>
        <v>0.2131965</v>
      </c>
      <c r="M42" s="11">
        <f t="shared" si="10"/>
        <v>1.790982</v>
      </c>
      <c r="N42" s="11">
        <f t="shared" si="11"/>
        <v>0.0895491</v>
      </c>
      <c r="O42" s="32">
        <f t="shared" si="6"/>
        <v>562.8610225777628</v>
      </c>
      <c r="P42" s="32">
        <f t="shared" si="7"/>
        <v>835.8486185279777</v>
      </c>
    </row>
    <row r="43" spans="1:16" ht="12.75">
      <c r="A43" s="12" t="s">
        <v>70</v>
      </c>
      <c r="B43" s="13" t="s">
        <v>116</v>
      </c>
      <c r="C43" s="13" t="s">
        <v>117</v>
      </c>
      <c r="D43" s="13" t="s">
        <v>17</v>
      </c>
      <c r="E43" s="13" t="s">
        <v>118</v>
      </c>
      <c r="F43" s="13" t="s">
        <v>119</v>
      </c>
      <c r="G43" s="13" t="s">
        <v>25</v>
      </c>
      <c r="H43" s="14">
        <v>0</v>
      </c>
      <c r="I43" s="15">
        <v>11.0812</v>
      </c>
      <c r="J43" s="15">
        <v>33.3000011</v>
      </c>
      <c r="K43" s="11">
        <f t="shared" si="8"/>
        <v>6.660000220000001</v>
      </c>
      <c r="L43" s="11">
        <f t="shared" si="9"/>
        <v>0.33300001100000004</v>
      </c>
      <c r="M43" s="11">
        <f t="shared" si="10"/>
        <v>2.2162400000000004</v>
      </c>
      <c r="N43" s="11">
        <f t="shared" si="11"/>
        <v>0.11081200000000001</v>
      </c>
      <c r="O43" s="32">
        <f t="shared" si="6"/>
        <v>360.3603484565651</v>
      </c>
      <c r="P43" s="32">
        <f t="shared" si="7"/>
        <v>535.1351174579991</v>
      </c>
    </row>
    <row r="44" spans="1:16" ht="12.75">
      <c r="A44" s="12" t="s">
        <v>70</v>
      </c>
      <c r="B44" s="13" t="s">
        <v>120</v>
      </c>
      <c r="C44" s="13" t="s">
        <v>121</v>
      </c>
      <c r="D44" s="13" t="s">
        <v>17</v>
      </c>
      <c r="E44" s="13" t="s">
        <v>122</v>
      </c>
      <c r="F44" s="13" t="s">
        <v>24</v>
      </c>
      <c r="G44" s="13" t="s">
        <v>25</v>
      </c>
      <c r="H44" s="14">
        <v>0</v>
      </c>
      <c r="I44" s="15">
        <v>1.9448711</v>
      </c>
      <c r="J44" s="15">
        <v>5.00123</v>
      </c>
      <c r="K44" s="11">
        <f t="shared" si="8"/>
        <v>5.00123</v>
      </c>
      <c r="L44" s="11">
        <f t="shared" si="9"/>
        <v>5.00123</v>
      </c>
      <c r="M44" s="11">
        <f t="shared" si="10"/>
        <v>1.9448711</v>
      </c>
      <c r="N44" s="11">
        <f t="shared" si="11"/>
        <v>1.9448711</v>
      </c>
      <c r="O44" s="32">
        <f t="shared" si="6"/>
        <v>0</v>
      </c>
      <c r="P44" s="32">
        <f t="shared" si="7"/>
        <v>0</v>
      </c>
    </row>
    <row r="45" spans="1:16" ht="12.75">
      <c r="A45" s="12" t="s">
        <v>70</v>
      </c>
      <c r="B45" s="13" t="s">
        <v>123</v>
      </c>
      <c r="C45" s="13" t="s">
        <v>34</v>
      </c>
      <c r="D45" s="13" t="s">
        <v>17</v>
      </c>
      <c r="E45" s="13" t="s">
        <v>124</v>
      </c>
      <c r="F45" s="13" t="s">
        <v>24</v>
      </c>
      <c r="G45" s="13" t="s">
        <v>25</v>
      </c>
      <c r="H45" s="14">
        <v>0</v>
      </c>
      <c r="I45" s="15"/>
      <c r="J45" s="15">
        <v>0.8</v>
      </c>
      <c r="K45" s="11">
        <f t="shared" si="8"/>
        <v>0.8</v>
      </c>
      <c r="L45" s="11">
        <f t="shared" si="9"/>
        <v>0.8</v>
      </c>
      <c r="M45" s="11">
        <f t="shared" si="10"/>
        <v>0</v>
      </c>
      <c r="N45" s="11">
        <f t="shared" si="11"/>
        <v>0</v>
      </c>
      <c r="O45" s="32">
        <f t="shared" si="6"/>
        <v>0</v>
      </c>
      <c r="P45" s="32">
        <f t="shared" si="7"/>
        <v>0</v>
      </c>
    </row>
    <row r="46" spans="1:16" ht="12.75">
      <c r="A46" s="12" t="s">
        <v>70</v>
      </c>
      <c r="B46" s="13" t="s">
        <v>125</v>
      </c>
      <c r="C46" s="13" t="s">
        <v>27</v>
      </c>
      <c r="D46" s="13" t="s">
        <v>17</v>
      </c>
      <c r="E46" s="13" t="s">
        <v>126</v>
      </c>
      <c r="F46" s="13" t="s">
        <v>24</v>
      </c>
      <c r="G46" s="13" t="s">
        <v>29</v>
      </c>
      <c r="H46" s="14">
        <v>0</v>
      </c>
      <c r="I46" s="15">
        <v>0.4969</v>
      </c>
      <c r="J46" s="15">
        <v>3.7710888</v>
      </c>
      <c r="K46" s="11">
        <f t="shared" si="8"/>
        <v>3.7710888</v>
      </c>
      <c r="L46" s="11">
        <f t="shared" si="9"/>
        <v>3.7710888</v>
      </c>
      <c r="M46" s="11">
        <f t="shared" si="10"/>
        <v>0.4969</v>
      </c>
      <c r="N46" s="11">
        <f t="shared" si="11"/>
        <v>0.4969</v>
      </c>
      <c r="O46" s="32">
        <f t="shared" si="6"/>
        <v>0</v>
      </c>
      <c r="P46" s="32">
        <f t="shared" si="7"/>
        <v>0</v>
      </c>
    </row>
    <row r="47" spans="1:16" ht="12.75">
      <c r="A47" s="12" t="s">
        <v>70</v>
      </c>
      <c r="B47" s="13" t="s">
        <v>127</v>
      </c>
      <c r="C47" s="13" t="s">
        <v>88</v>
      </c>
      <c r="D47" s="13" t="s">
        <v>17</v>
      </c>
      <c r="E47" s="13" t="s">
        <v>128</v>
      </c>
      <c r="F47" s="13" t="s">
        <v>129</v>
      </c>
      <c r="G47" s="13" t="s">
        <v>95</v>
      </c>
      <c r="H47" s="14">
        <v>74.3</v>
      </c>
      <c r="I47" s="15">
        <v>4.0546</v>
      </c>
      <c r="J47" s="15">
        <v>27.8</v>
      </c>
      <c r="K47" s="11">
        <f t="shared" si="8"/>
        <v>5.5600000000000005</v>
      </c>
      <c r="L47" s="11">
        <f t="shared" si="9"/>
        <v>0.278</v>
      </c>
      <c r="M47" s="11">
        <f t="shared" si="10"/>
        <v>0.81092</v>
      </c>
      <c r="N47" s="11">
        <f t="shared" si="11"/>
        <v>0.040546</v>
      </c>
      <c r="O47" s="32">
        <f t="shared" si="6"/>
        <v>431.6546762589928</v>
      </c>
      <c r="P47" s="32">
        <f t="shared" si="7"/>
        <v>641.0071942446043</v>
      </c>
    </row>
    <row r="48" spans="1:16" ht="12.75">
      <c r="A48" s="12" t="s">
        <v>70</v>
      </c>
      <c r="B48" s="13" t="s">
        <v>130</v>
      </c>
      <c r="C48" s="13" t="s">
        <v>62</v>
      </c>
      <c r="D48" s="13" t="s">
        <v>17</v>
      </c>
      <c r="E48" s="13" t="s">
        <v>141</v>
      </c>
      <c r="F48" s="13" t="s">
        <v>131</v>
      </c>
      <c r="G48" s="13" t="s">
        <v>25</v>
      </c>
      <c r="H48" s="14">
        <v>99</v>
      </c>
      <c r="I48" s="15">
        <v>0</v>
      </c>
      <c r="J48" s="15">
        <v>0</v>
      </c>
      <c r="K48" s="11">
        <f t="shared" si="8"/>
        <v>0</v>
      </c>
      <c r="L48" s="11">
        <f t="shared" si="9"/>
        <v>0</v>
      </c>
      <c r="M48" s="11">
        <f t="shared" si="10"/>
        <v>0</v>
      </c>
      <c r="N48" s="11">
        <f t="shared" si="11"/>
        <v>0</v>
      </c>
      <c r="O48" s="32">
        <f t="shared" si="6"/>
        <v>0</v>
      </c>
      <c r="P48" s="32">
        <f t="shared" si="7"/>
        <v>0</v>
      </c>
    </row>
    <row r="49" spans="1:16" ht="12.75">
      <c r="A49" s="12" t="s">
        <v>70</v>
      </c>
      <c r="B49" s="13" t="s">
        <v>132</v>
      </c>
      <c r="C49" s="13" t="s">
        <v>39</v>
      </c>
      <c r="D49" s="13" t="s">
        <v>17</v>
      </c>
      <c r="E49" s="13" t="s">
        <v>133</v>
      </c>
      <c r="F49" s="13" t="s">
        <v>24</v>
      </c>
      <c r="G49" s="13" t="s">
        <v>44</v>
      </c>
      <c r="H49" s="14">
        <v>0</v>
      </c>
      <c r="I49" s="15">
        <v>0.9472</v>
      </c>
      <c r="J49" s="15">
        <v>12.4</v>
      </c>
      <c r="K49" s="11">
        <f t="shared" si="8"/>
        <v>2.4800000000000004</v>
      </c>
      <c r="L49" s="11">
        <f t="shared" si="9"/>
        <v>0.12400000000000001</v>
      </c>
      <c r="M49" s="11">
        <f t="shared" si="10"/>
        <v>0.18944000000000003</v>
      </c>
      <c r="N49" s="11">
        <f t="shared" si="11"/>
        <v>0.009472000000000001</v>
      </c>
      <c r="O49" s="32">
        <f t="shared" si="6"/>
        <v>967.7419354838711</v>
      </c>
      <c r="P49" s="32">
        <f t="shared" si="7"/>
        <v>1437.0967741935483</v>
      </c>
    </row>
    <row r="50" spans="1:16" ht="12.75">
      <c r="A50" s="12" t="s">
        <v>70</v>
      </c>
      <c r="B50" s="13" t="s">
        <v>134</v>
      </c>
      <c r="C50" s="13" t="s">
        <v>34</v>
      </c>
      <c r="D50" s="13" t="s">
        <v>17</v>
      </c>
      <c r="E50" s="13" t="s">
        <v>135</v>
      </c>
      <c r="F50" s="13" t="s">
        <v>136</v>
      </c>
      <c r="G50" s="13" t="s">
        <v>25</v>
      </c>
      <c r="H50" s="14">
        <v>0</v>
      </c>
      <c r="I50" s="15">
        <v>18.2157814</v>
      </c>
      <c r="J50" s="15">
        <v>42.4996875</v>
      </c>
      <c r="K50" s="11">
        <f t="shared" si="8"/>
        <v>8.4999375</v>
      </c>
      <c r="L50" s="11">
        <f t="shared" si="9"/>
        <v>0.424996875</v>
      </c>
      <c r="M50" s="11">
        <f t="shared" si="10"/>
        <v>3.6431562800000004</v>
      </c>
      <c r="N50" s="11">
        <f t="shared" si="11"/>
        <v>0.182157814</v>
      </c>
      <c r="O50" s="32">
        <f t="shared" si="6"/>
        <v>282.3550173163038</v>
      </c>
      <c r="P50" s="32">
        <f t="shared" si="7"/>
        <v>419.2972007147111</v>
      </c>
    </row>
    <row r="51" spans="1:16" ht="13.5" thickBot="1">
      <c r="A51" s="21"/>
      <c r="B51" s="22"/>
      <c r="C51" s="22"/>
      <c r="D51" s="22"/>
      <c r="E51" s="22" t="s">
        <v>38</v>
      </c>
      <c r="F51" s="22"/>
      <c r="G51" s="22"/>
      <c r="H51" s="23"/>
      <c r="I51" s="23">
        <f>SUMIF($A:$A,$A50,I:I)</f>
        <v>107.35327809999998</v>
      </c>
      <c r="J51" s="23">
        <f>SUMIF($A:$A,$A50,J:J)</f>
        <v>310.2615615</v>
      </c>
      <c r="K51" s="24">
        <f>SUMIF($A:$A,$A50,K:K)</f>
        <v>98.23016094</v>
      </c>
      <c r="L51" s="24">
        <f>SUMIF($A:$A,$A50,L:L)</f>
        <v>47.872703306999995</v>
      </c>
      <c r="M51" s="24">
        <f>SUM(M26:M50)</f>
        <v>52.50082449999999</v>
      </c>
      <c r="N51" s="24">
        <f>SUM(N26:N50)</f>
        <v>39.47336676999999</v>
      </c>
      <c r="O51" s="32"/>
      <c r="P51" s="32"/>
    </row>
  </sheetData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&amp;RAttachment #1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Mark</dc:creator>
  <cp:keywords/>
  <dc:description/>
  <cp:lastModifiedBy>Thomas P. Mark</cp:lastModifiedBy>
  <cp:lastPrinted>2003-12-18T18:35:15Z</cp:lastPrinted>
  <dcterms:created xsi:type="dcterms:W3CDTF">2003-12-16T17:48:27Z</dcterms:created>
  <dcterms:modified xsi:type="dcterms:W3CDTF">2003-12-18T19:37:44Z</dcterms:modified>
  <cp:category/>
  <cp:version/>
  <cp:contentType/>
  <cp:contentStatus/>
</cp:coreProperties>
</file>